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8160" yWindow="1240" windowWidth="37860" windowHeight="153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1" l="1"/>
  <c r="C84" i="1"/>
  <c r="C83" i="1"/>
  <c r="C82" i="1"/>
  <c r="C71" i="1"/>
  <c r="C70" i="1"/>
  <c r="C68" i="1"/>
  <c r="C69" i="1"/>
  <c r="C57" i="1"/>
  <c r="C56" i="1"/>
  <c r="C55" i="1"/>
  <c r="C54" i="1"/>
  <c r="C43" i="1"/>
  <c r="C42" i="1"/>
  <c r="C41" i="1"/>
  <c r="C40" i="1"/>
  <c r="C29" i="1"/>
  <c r="C28" i="1"/>
  <c r="C27" i="1"/>
  <c r="C26" i="1"/>
  <c r="C15" i="1"/>
  <c r="C14" i="1"/>
  <c r="C13" i="1"/>
  <c r="C12" i="1"/>
  <c r="B89" i="1"/>
  <c r="B75" i="1"/>
  <c r="B61" i="1"/>
  <c r="B47" i="1"/>
  <c r="B33" i="1"/>
  <c r="B19" i="1"/>
</calcChain>
</file>

<file path=xl/sharedStrings.xml><?xml version="1.0" encoding="utf-8"?>
<sst xmlns="http://schemas.openxmlformats.org/spreadsheetml/2006/main" count="70" uniqueCount="19">
  <si>
    <t>Mean</t>
  </si>
  <si>
    <t>SD</t>
  </si>
  <si>
    <t>RAW SCORE</t>
  </si>
  <si>
    <t xml:space="preserve"> </t>
  </si>
  <si>
    <t>PGU</t>
  </si>
  <si>
    <t>90% CI Upper Limit</t>
  </si>
  <si>
    <t>90% CI Lower Limit</t>
  </si>
  <si>
    <t>95% CI Upper Limit</t>
  </si>
  <si>
    <t>95% CI Lower Limit</t>
  </si>
  <si>
    <t>Please enter the PGU raw score in percentage, not proportion, into the cell (marked in red) based on the child's age</t>
  </si>
  <si>
    <r>
      <t xml:space="preserve">Supplemental material, Guo et al., “Percent Grammatical Utterances Between 4 and 9 Years of Age for the Edmonton Narrative Norms Instrument: Reference Data and Psychometric Properties,” </t>
    </r>
    <r>
      <rPr>
        <i/>
        <u/>
        <sz val="10"/>
        <color theme="10"/>
        <rFont val="Arial"/>
      </rPr>
      <t>AJSLP,</t>
    </r>
    <r>
      <rPr>
        <u/>
        <sz val="10"/>
        <color theme="10"/>
        <rFont val="Arial"/>
      </rPr>
      <t xml:space="preserve"> https://doi.org/10.1044/2019_AJSLP-18-0228</t>
    </r>
  </si>
  <si>
    <r>
      <t xml:space="preserve">Supplemental Material S4. </t>
    </r>
    <r>
      <rPr>
        <b/>
        <i/>
        <sz val="14"/>
        <rFont val="Arial"/>
      </rPr>
      <t>Z</t>
    </r>
    <r>
      <rPr>
        <b/>
        <sz val="14"/>
        <rFont val="Arial"/>
        <family val="2"/>
      </rPr>
      <t xml:space="preserve"> score and confidence interval calculation table for percent grammatical utterances.</t>
    </r>
  </si>
  <si>
    <t>4-Year-Olds</t>
  </si>
  <si>
    <t>5-Year-Olds</t>
  </si>
  <si>
    <t>6-Year-Olds</t>
  </si>
  <si>
    <t>7-Year-Olds</t>
  </si>
  <si>
    <t>8-Year-Olds</t>
  </si>
  <si>
    <t>9-Year-Olds</t>
  </si>
  <si>
    <r>
      <rPr>
        <i/>
        <sz val="11"/>
        <rFont val="Arial"/>
      </rPr>
      <t>z</t>
    </r>
    <r>
      <rPr>
        <sz val="11"/>
        <rFont val="Arial"/>
        <family val="2"/>
      </rPr>
      <t>-score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</si>
</sst>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i/>
      <sz val="11"/>
      <name val="Arial"/>
    </font>
    <font>
      <u/>
      <sz val="10"/>
      <color theme="10"/>
      <name val="Arial"/>
    </font>
    <font>
      <i/>
      <u/>
      <sz val="10"/>
      <color theme="10"/>
      <name val="Arial"/>
    </font>
    <font>
      <b/>
      <i/>
      <sz val="14"/>
      <name val="Arial"/>
    </font>
    <font>
      <b/>
      <i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3" fillId="0" borderId="0" xfId="0" applyFont="1" applyFill="1" applyBorder="1"/>
    <xf numFmtId="0" fontId="3" fillId="0" borderId="2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10" fontId="0" fillId="0" borderId="1" xfId="0" applyNumberFormat="1" applyBorder="1"/>
    <xf numFmtId="10" fontId="0" fillId="0" borderId="1" xfId="1" applyNumberFormat="1" applyFont="1" applyBorder="1"/>
    <xf numFmtId="0" fontId="3" fillId="0" borderId="0" xfId="0" applyFont="1" applyBorder="1"/>
    <xf numFmtId="0" fontId="3" fillId="3" borderId="0" xfId="0" applyFont="1" applyFill="1" applyBorder="1"/>
    <xf numFmtId="0" fontId="2" fillId="2" borderId="0" xfId="0" applyFont="1" applyFill="1" applyBorder="1"/>
    <xf numFmtId="0" fontId="0" fillId="0" borderId="0" xfId="0" applyBorder="1"/>
    <xf numFmtId="0" fontId="5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10" fontId="6" fillId="2" borderId="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0" fontId="6" fillId="3" borderId="0" xfId="0" applyFont="1" applyFill="1" applyAlignment="1">
      <alignment horizontal="right"/>
    </xf>
    <xf numFmtId="10" fontId="6" fillId="0" borderId="2" xfId="0" applyNumberFormat="1" applyFont="1" applyFill="1" applyBorder="1" applyAlignment="1">
      <alignment horizontal="right"/>
    </xf>
    <xf numFmtId="10" fontId="6" fillId="0" borderId="2" xfId="0" applyNumberFormat="1" applyFont="1" applyBorder="1" applyAlignment="1">
      <alignment horizontal="right"/>
    </xf>
    <xf numFmtId="0" fontId="7" fillId="0" borderId="0" xfId="0" applyFont="1"/>
    <xf numFmtId="0" fontId="9" fillId="0" borderId="0" xfId="2"/>
    <xf numFmtId="0" fontId="12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44/2019_AJSLP-18-0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EY91"/>
  <sheetViews>
    <sheetView tabSelected="1" workbookViewId="0">
      <selection activeCell="B18" sqref="B18"/>
    </sheetView>
  </sheetViews>
  <sheetFormatPr baseColWidth="10" defaultColWidth="9.1640625" defaultRowHeight="13" x14ac:dyDescent="0"/>
  <cols>
    <col min="1" max="1" width="13.5" style="5" customWidth="1"/>
    <col min="2" max="2" width="19.5" style="24" customWidth="1"/>
    <col min="3" max="3" width="23.83203125" style="22" customWidth="1"/>
    <col min="4" max="154" width="9.1640625" style="8"/>
    <col min="155" max="155" width="9.1640625" style="9"/>
    <col min="156" max="16384" width="9.1640625" style="5"/>
  </cols>
  <sheetData>
    <row r="1" spans="1:155">
      <c r="A1" s="35" t="s">
        <v>10</v>
      </c>
    </row>
    <row r="3" spans="1:155" ht="17">
      <c r="A3" s="6" t="s">
        <v>11</v>
      </c>
    </row>
    <row r="4" spans="1:155" ht="17">
      <c r="A4" s="6"/>
    </row>
    <row r="5" spans="1:155" ht="17">
      <c r="A5" s="34" t="s">
        <v>9</v>
      </c>
    </row>
    <row r="6" spans="1:155" ht="17">
      <c r="A6" s="6"/>
    </row>
    <row r="7" spans="1:155" s="7" customFormat="1">
      <c r="A7" s="15"/>
      <c r="B7" s="25"/>
      <c r="C7" s="26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9"/>
    </row>
    <row r="8" spans="1:155" s="1" customFormat="1" ht="15">
      <c r="A8" s="18" t="s">
        <v>12</v>
      </c>
      <c r="B8" s="20"/>
      <c r="C8" s="21" t="s">
        <v>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1"/>
    </row>
    <row r="9" spans="1:155" s="1" customFormat="1">
      <c r="A9" s="16"/>
      <c r="B9" s="20"/>
      <c r="C9" s="21" t="s">
        <v>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1"/>
    </row>
    <row r="10" spans="1:155" s="2" customFormat="1">
      <c r="A10" s="19"/>
      <c r="B10" s="20" t="s">
        <v>0</v>
      </c>
      <c r="C10" s="27">
        <v>0.78820000000000001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9"/>
    </row>
    <row r="11" spans="1:155" s="2" customFormat="1">
      <c r="A11" s="19"/>
      <c r="B11" s="36" t="s">
        <v>1</v>
      </c>
      <c r="C11" s="27">
        <v>0.1487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9"/>
    </row>
    <row r="12" spans="1:155" s="3" customFormat="1">
      <c r="A12" s="8"/>
      <c r="B12" s="28" t="s">
        <v>5</v>
      </c>
      <c r="C12" s="32">
        <f>A19+11.74%</f>
        <v>0.7390000000000001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9"/>
    </row>
    <row r="13" spans="1:155" s="3" customFormat="1">
      <c r="A13" s="8"/>
      <c r="B13" s="28" t="s">
        <v>6</v>
      </c>
      <c r="C13" s="32">
        <f>A19-11.74%</f>
        <v>0.50419999999999998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9"/>
    </row>
    <row r="14" spans="1:155" s="3" customFormat="1">
      <c r="A14" s="8"/>
      <c r="B14" s="28" t="s">
        <v>7</v>
      </c>
      <c r="C14" s="32">
        <f>A19+14.04%</f>
        <v>0.76200000000000001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9"/>
    </row>
    <row r="15" spans="1:155" s="4" customFormat="1">
      <c r="A15" s="8"/>
      <c r="B15" s="22" t="s">
        <v>8</v>
      </c>
      <c r="C15" s="33">
        <f>A19-14.04%</f>
        <v>0.48120000000000007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1"/>
    </row>
    <row r="16" spans="1:155">
      <c r="A16" s="17"/>
      <c r="B16" s="22"/>
      <c r="C16" s="23"/>
    </row>
    <row r="17" spans="1:155">
      <c r="A17" s="16" t="s">
        <v>4</v>
      </c>
      <c r="B17" s="22"/>
      <c r="C17" s="23"/>
    </row>
    <row r="18" spans="1:155" ht="14" thickBot="1">
      <c r="A18" s="16" t="s">
        <v>2</v>
      </c>
      <c r="B18" s="37" t="s">
        <v>18</v>
      </c>
      <c r="C18" s="23"/>
    </row>
    <row r="19" spans="1:155" ht="15" thickTop="1" thickBot="1">
      <c r="A19" s="12">
        <v>0.62160000000000004</v>
      </c>
      <c r="B19" s="29">
        <f>(A19-C10)/C11</f>
        <v>-1.1203765971755211</v>
      </c>
      <c r="C19" s="30"/>
    </row>
    <row r="20" spans="1:155" ht="14" thickTop="1">
      <c r="A20" s="14"/>
      <c r="B20" s="22"/>
      <c r="C20" s="23"/>
    </row>
    <row r="21" spans="1:155" s="7" customFormat="1">
      <c r="A21" s="15"/>
      <c r="B21" s="25"/>
      <c r="C21" s="26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9"/>
    </row>
    <row r="22" spans="1:155" s="1" customFormat="1" ht="15">
      <c r="A22" s="18" t="s">
        <v>13</v>
      </c>
      <c r="B22" s="20"/>
      <c r="C22" s="2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1"/>
    </row>
    <row r="23" spans="1:155" s="1" customFormat="1">
      <c r="A23" s="16"/>
      <c r="B23" s="20"/>
      <c r="C23" s="21" t="s">
        <v>4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1"/>
    </row>
    <row r="24" spans="1:155" s="2" customFormat="1">
      <c r="A24" s="19"/>
      <c r="B24" s="20" t="s">
        <v>0</v>
      </c>
      <c r="C24" s="27">
        <v>0.83809999999999996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9"/>
    </row>
    <row r="25" spans="1:155" s="2" customFormat="1">
      <c r="A25" s="19"/>
      <c r="B25" s="36" t="s">
        <v>1</v>
      </c>
      <c r="C25" s="27">
        <v>0.15029999999999999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9"/>
    </row>
    <row r="26" spans="1:155" s="3" customFormat="1">
      <c r="A26" s="8"/>
      <c r="B26" s="28" t="s">
        <v>5</v>
      </c>
      <c r="C26" s="32">
        <f>A33+10.17%</f>
        <v>0.755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9"/>
    </row>
    <row r="27" spans="1:155" s="3" customFormat="1">
      <c r="A27" s="8"/>
      <c r="B27" s="28" t="s">
        <v>6</v>
      </c>
      <c r="C27" s="32">
        <f>A33-10.17%</f>
        <v>0.55159999999999998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9"/>
    </row>
    <row r="28" spans="1:155" s="3" customFormat="1">
      <c r="A28" s="8"/>
      <c r="B28" s="28" t="s">
        <v>7</v>
      </c>
      <c r="C28" s="32">
        <f>A33+12.15%</f>
        <v>0.77479999999999993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9"/>
    </row>
    <row r="29" spans="1:155" s="4" customFormat="1">
      <c r="A29" s="8"/>
      <c r="B29" s="22" t="s">
        <v>8</v>
      </c>
      <c r="C29" s="33">
        <f>A33-12.15%</f>
        <v>0.53180000000000005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1"/>
    </row>
    <row r="30" spans="1:155">
      <c r="A30" s="17"/>
      <c r="B30" s="22"/>
      <c r="C30" s="23"/>
    </row>
    <row r="31" spans="1:155">
      <c r="A31" s="16" t="s">
        <v>4</v>
      </c>
      <c r="B31" s="22"/>
      <c r="C31" s="23"/>
    </row>
    <row r="32" spans="1:155" ht="14" thickBot="1">
      <c r="A32" s="16" t="s">
        <v>2</v>
      </c>
      <c r="B32" s="37" t="s">
        <v>18</v>
      </c>
      <c r="C32" s="23"/>
    </row>
    <row r="33" spans="1:155" ht="15" thickTop="1" thickBot="1">
      <c r="A33" s="13">
        <v>0.65329999999999999</v>
      </c>
      <c r="B33" s="29">
        <f>(A33-C24)/C25</f>
        <v>-1.2295409181636725</v>
      </c>
      <c r="C33" s="30"/>
    </row>
    <row r="34" spans="1:155" ht="14" thickTop="1">
      <c r="A34" s="14"/>
      <c r="B34" s="22"/>
      <c r="C34" s="23"/>
    </row>
    <row r="35" spans="1:155" s="7" customFormat="1">
      <c r="A35" s="15"/>
      <c r="B35" s="25"/>
      <c r="C35" s="2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9"/>
    </row>
    <row r="36" spans="1:155" s="1" customFormat="1" ht="15">
      <c r="A36" s="18" t="s">
        <v>14</v>
      </c>
      <c r="B36" s="20"/>
      <c r="C36" s="2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1"/>
    </row>
    <row r="37" spans="1:155" s="1" customFormat="1">
      <c r="A37" s="16"/>
      <c r="B37" s="20"/>
      <c r="C37" s="21" t="s">
        <v>4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1"/>
    </row>
    <row r="38" spans="1:155" s="2" customFormat="1">
      <c r="A38" s="19"/>
      <c r="B38" s="20" t="s">
        <v>0</v>
      </c>
      <c r="C38" s="27">
        <v>0.90639999999999998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9"/>
    </row>
    <row r="39" spans="1:155" s="2" customFormat="1">
      <c r="A39" s="19"/>
      <c r="B39" s="36" t="s">
        <v>1</v>
      </c>
      <c r="C39" s="27">
        <v>6.6000000000000003E-2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9"/>
    </row>
    <row r="40" spans="1:155" s="3" customFormat="1">
      <c r="A40" s="8"/>
      <c r="B40" s="28" t="s">
        <v>5</v>
      </c>
      <c r="C40" s="32">
        <f>A47+8.7%</f>
        <v>0.80819999999999992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9"/>
    </row>
    <row r="41" spans="1:155" s="3" customFormat="1">
      <c r="A41" s="8"/>
      <c r="B41" s="28" t="s">
        <v>6</v>
      </c>
      <c r="C41" s="32">
        <f>A47-8.7%</f>
        <v>0.63419999999999999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9"/>
    </row>
    <row r="42" spans="1:155" s="3" customFormat="1">
      <c r="A42" s="8"/>
      <c r="B42" s="28" t="s">
        <v>7</v>
      </c>
      <c r="C42" s="32">
        <f>A47+10.4%</f>
        <v>0.82519999999999993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9"/>
    </row>
    <row r="43" spans="1:155" s="4" customFormat="1">
      <c r="A43" s="8"/>
      <c r="B43" s="22" t="s">
        <v>8</v>
      </c>
      <c r="C43" s="33">
        <f>A47-10.4%</f>
        <v>0.61719999999999997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1"/>
    </row>
    <row r="44" spans="1:155">
      <c r="A44" s="17"/>
      <c r="B44" s="22"/>
      <c r="C44" s="23"/>
    </row>
    <row r="45" spans="1:155">
      <c r="A45" s="16" t="s">
        <v>4</v>
      </c>
      <c r="B45" s="22"/>
      <c r="C45" s="23"/>
    </row>
    <row r="46" spans="1:155" ht="14" thickBot="1">
      <c r="A46" s="16" t="s">
        <v>2</v>
      </c>
      <c r="B46" s="37" t="s">
        <v>18</v>
      </c>
      <c r="C46" s="23"/>
    </row>
    <row r="47" spans="1:155" ht="15" thickTop="1" thickBot="1">
      <c r="A47" s="12">
        <v>0.72119999999999995</v>
      </c>
      <c r="B47" s="29">
        <f>(A47-C38)/C39</f>
        <v>-2.8060606060606066</v>
      </c>
      <c r="C47" s="30"/>
    </row>
    <row r="48" spans="1:155" ht="14" thickTop="1">
      <c r="A48" s="14"/>
      <c r="B48" s="22"/>
      <c r="C48" s="23"/>
    </row>
    <row r="49" spans="1:155" s="7" customFormat="1">
      <c r="A49" s="15"/>
      <c r="B49" s="25"/>
      <c r="C49" s="2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9"/>
    </row>
    <row r="50" spans="1:155" s="1" customFormat="1" ht="15">
      <c r="A50" s="18" t="s">
        <v>15</v>
      </c>
      <c r="B50" s="20"/>
      <c r="C50" s="2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1"/>
    </row>
    <row r="51" spans="1:155" s="1" customFormat="1">
      <c r="A51" s="16"/>
      <c r="B51" s="20"/>
      <c r="C51" s="21" t="s">
        <v>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1"/>
    </row>
    <row r="52" spans="1:155" s="2" customFormat="1">
      <c r="A52" s="19"/>
      <c r="B52" s="20" t="s">
        <v>0</v>
      </c>
      <c r="C52" s="27">
        <v>0.91859999999999997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9"/>
    </row>
    <row r="53" spans="1:155" s="2" customFormat="1">
      <c r="A53" s="19"/>
      <c r="B53" s="36" t="s">
        <v>1</v>
      </c>
      <c r="C53" s="27">
        <v>5.8900000000000001E-2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9"/>
    </row>
    <row r="54" spans="1:155" s="3" customFormat="1">
      <c r="A54" s="8"/>
      <c r="B54" s="28" t="s">
        <v>5</v>
      </c>
      <c r="C54" s="32">
        <f>A61+6.48%</f>
        <v>0.74629999999999996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9"/>
    </row>
    <row r="55" spans="1:155" s="3" customFormat="1">
      <c r="A55" s="8"/>
      <c r="B55" s="28" t="s">
        <v>6</v>
      </c>
      <c r="C55" s="32">
        <f>A61-6.48%</f>
        <v>0.61670000000000003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9"/>
    </row>
    <row r="56" spans="1:155" s="3" customFormat="1">
      <c r="A56" s="8"/>
      <c r="B56" s="28" t="s">
        <v>7</v>
      </c>
      <c r="C56" s="32">
        <f>A61+7.74%</f>
        <v>0.75890000000000002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9"/>
    </row>
    <row r="57" spans="1:155" s="4" customFormat="1">
      <c r="A57" s="8"/>
      <c r="B57" s="22" t="s">
        <v>8</v>
      </c>
      <c r="C57" s="33">
        <f>A61-7.74%</f>
        <v>0.60409999999999997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1"/>
    </row>
    <row r="58" spans="1:155">
      <c r="A58" s="17"/>
      <c r="B58" s="22"/>
      <c r="C58" s="23"/>
    </row>
    <row r="59" spans="1:155">
      <c r="A59" s="16" t="s">
        <v>4</v>
      </c>
      <c r="B59" s="22"/>
      <c r="C59" s="23"/>
    </row>
    <row r="60" spans="1:155" ht="14" thickBot="1">
      <c r="A60" s="16" t="s">
        <v>2</v>
      </c>
      <c r="B60" s="37" t="s">
        <v>18</v>
      </c>
      <c r="C60" s="23"/>
    </row>
    <row r="61" spans="1:155" ht="15" thickTop="1" thickBot="1">
      <c r="A61" s="13">
        <v>0.68149999999999999</v>
      </c>
      <c r="B61" s="29">
        <f>(A61-C52)/C53</f>
        <v>-4.0254668930390487</v>
      </c>
      <c r="C61" s="30"/>
    </row>
    <row r="62" spans="1:155" ht="14" thickTop="1">
      <c r="A62" s="14"/>
      <c r="B62" s="22"/>
      <c r="C62" s="23"/>
    </row>
    <row r="63" spans="1:155" s="7" customFormat="1">
      <c r="A63" s="15"/>
      <c r="B63" s="25"/>
      <c r="C63" s="2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9"/>
    </row>
    <row r="64" spans="1:155" s="1" customFormat="1" ht="15">
      <c r="A64" s="18" t="s">
        <v>16</v>
      </c>
      <c r="B64" s="20"/>
      <c r="C64" s="2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1"/>
    </row>
    <row r="65" spans="1:155" s="1" customFormat="1">
      <c r="A65" s="16"/>
      <c r="B65" s="20"/>
      <c r="C65" s="21" t="s">
        <v>4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1"/>
    </row>
    <row r="66" spans="1:155" s="2" customFormat="1">
      <c r="A66" s="19"/>
      <c r="B66" s="20" t="s">
        <v>0</v>
      </c>
      <c r="C66" s="27">
        <v>0.94940000000000002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9"/>
    </row>
    <row r="67" spans="1:155" s="2" customFormat="1">
      <c r="A67" s="19"/>
      <c r="B67" s="36" t="s">
        <v>1</v>
      </c>
      <c r="C67" s="27">
        <v>3.4799999999999998E-2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9"/>
    </row>
    <row r="68" spans="1:155" s="3" customFormat="1">
      <c r="A68" s="8"/>
      <c r="B68" s="28" t="s">
        <v>5</v>
      </c>
      <c r="C68" s="32">
        <f>A75+5.46%</f>
        <v>0.70579999999999998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9"/>
    </row>
    <row r="69" spans="1:155" s="3" customFormat="1">
      <c r="A69" s="8"/>
      <c r="B69" s="28" t="s">
        <v>6</v>
      </c>
      <c r="C69" s="32">
        <f>A75-5.46%</f>
        <v>0.59660000000000002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9"/>
    </row>
    <row r="70" spans="1:155" s="3" customFormat="1">
      <c r="A70" s="8"/>
      <c r="B70" s="28" t="s">
        <v>7</v>
      </c>
      <c r="C70" s="32">
        <f>A75+6.52%</f>
        <v>0.71640000000000004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9"/>
    </row>
    <row r="71" spans="1:155" s="4" customFormat="1">
      <c r="A71" s="8"/>
      <c r="B71" s="22" t="s">
        <v>8</v>
      </c>
      <c r="C71" s="33">
        <f>A75-6.52%</f>
        <v>0.58599999999999997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1"/>
    </row>
    <row r="72" spans="1:155">
      <c r="A72" s="17"/>
      <c r="B72" s="22"/>
      <c r="C72" s="23"/>
    </row>
    <row r="73" spans="1:155">
      <c r="A73" s="16" t="s">
        <v>4</v>
      </c>
      <c r="B73" s="22"/>
      <c r="C73" s="23"/>
    </row>
    <row r="74" spans="1:155" ht="14" thickBot="1">
      <c r="A74" s="16" t="s">
        <v>2</v>
      </c>
      <c r="B74" s="37" t="s">
        <v>18</v>
      </c>
      <c r="C74" s="23"/>
    </row>
    <row r="75" spans="1:155" ht="15" thickTop="1" thickBot="1">
      <c r="A75" s="13">
        <v>0.6512</v>
      </c>
      <c r="B75" s="29">
        <f>(A75-C66)/C67</f>
        <v>-8.5689655172413808</v>
      </c>
      <c r="C75" s="23"/>
    </row>
    <row r="76" spans="1:155" ht="14" thickTop="1">
      <c r="A76" s="14"/>
      <c r="B76" s="22"/>
      <c r="C76" s="23"/>
    </row>
    <row r="77" spans="1:155" s="7" customFormat="1">
      <c r="A77" s="15"/>
      <c r="B77" s="25"/>
      <c r="C77" s="2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9"/>
    </row>
    <row r="78" spans="1:155" s="1" customFormat="1" ht="15">
      <c r="A78" s="18" t="s">
        <v>17</v>
      </c>
      <c r="B78" s="20"/>
      <c r="C78" s="2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1"/>
    </row>
    <row r="79" spans="1:155" s="1" customFormat="1">
      <c r="A79" s="16"/>
      <c r="B79" s="20"/>
      <c r="C79" s="21" t="s">
        <v>4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1"/>
    </row>
    <row r="80" spans="1:155" s="2" customFormat="1">
      <c r="A80" s="19"/>
      <c r="B80" s="20" t="s">
        <v>0</v>
      </c>
      <c r="C80" s="27">
        <v>0.93799999999999994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9"/>
    </row>
    <row r="81" spans="1:155" s="2" customFormat="1">
      <c r="A81" s="19"/>
      <c r="B81" s="36" t="s">
        <v>1</v>
      </c>
      <c r="C81" s="27">
        <v>4.2500000000000003E-2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9"/>
    </row>
    <row r="82" spans="1:155" s="3" customFormat="1">
      <c r="A82" s="8"/>
      <c r="B82" s="28" t="s">
        <v>5</v>
      </c>
      <c r="C82" s="32">
        <f>A89+5.38%</f>
        <v>0.75759999999999994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9"/>
    </row>
    <row r="83" spans="1:155" s="3" customFormat="1">
      <c r="A83" s="8"/>
      <c r="B83" s="28" t="s">
        <v>6</v>
      </c>
      <c r="C83" s="32">
        <f>A89-5.38%</f>
        <v>0.65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9"/>
    </row>
    <row r="84" spans="1:155" s="3" customFormat="1">
      <c r="A84" s="8"/>
      <c r="B84" s="28" t="s">
        <v>7</v>
      </c>
      <c r="C84" s="32">
        <f>A89+6.43%</f>
        <v>0.7681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9"/>
    </row>
    <row r="85" spans="1:155" s="4" customFormat="1">
      <c r="A85" s="8"/>
      <c r="B85" s="22" t="s">
        <v>8</v>
      </c>
      <c r="C85" s="33">
        <f>A89-6.43%</f>
        <v>0.63949999999999996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1"/>
    </row>
    <row r="86" spans="1:155">
      <c r="A86" s="17"/>
      <c r="B86" s="22"/>
      <c r="C86" s="23"/>
    </row>
    <row r="87" spans="1:155">
      <c r="A87" s="16" t="s">
        <v>4</v>
      </c>
      <c r="B87" s="22"/>
      <c r="C87" s="23"/>
    </row>
    <row r="88" spans="1:155" ht="14" thickBot="1">
      <c r="A88" s="16" t="s">
        <v>2</v>
      </c>
      <c r="B88" s="37" t="s">
        <v>18</v>
      </c>
      <c r="C88" s="23"/>
    </row>
    <row r="89" spans="1:155" ht="15" thickTop="1" thickBot="1">
      <c r="A89" s="13">
        <v>0.70379999999999998</v>
      </c>
      <c r="B89" s="29">
        <f>(A89-C80)/C81</f>
        <v>-5.510588235294116</v>
      </c>
      <c r="C89" s="30"/>
    </row>
    <row r="90" spans="1:155" ht="14" thickTop="1">
      <c r="A90" s="14"/>
      <c r="B90" s="22"/>
      <c r="C90" s="23"/>
    </row>
    <row r="91" spans="1:155" s="7" customFormat="1">
      <c r="B91" s="31"/>
      <c r="C91" s="2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9"/>
    </row>
  </sheetData>
  <protectedRanges>
    <protectedRange sqref="A33 A19 A47" name="Range2"/>
    <protectedRange sqref="A61 A75 A89" name="Range3"/>
  </protectedRanges>
  <phoneticPr fontId="0" type="noConversion"/>
  <hyperlinks>
    <hyperlink ref="A1" r:id="rId1"/>
  </hyperlink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Alberta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Rehabilitation Medicine</dc:creator>
  <cp:lastModifiedBy>Tori Koulakjian</cp:lastModifiedBy>
  <dcterms:created xsi:type="dcterms:W3CDTF">2004-04-30T20:26:27Z</dcterms:created>
  <dcterms:modified xsi:type="dcterms:W3CDTF">2019-08-21T18:22:45Z</dcterms:modified>
</cp:coreProperties>
</file>