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120" yWindow="80" windowWidth="15480" windowHeight="1164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4" i="1" l="1"/>
  <c r="C83" i="1"/>
  <c r="C82" i="1"/>
  <c r="C81" i="1"/>
  <c r="C70" i="1"/>
  <c r="C69" i="1"/>
  <c r="C68" i="1"/>
  <c r="C67" i="1"/>
  <c r="C56" i="1"/>
  <c r="C55" i="1"/>
  <c r="C54" i="1"/>
  <c r="C53" i="1"/>
  <c r="C42" i="1"/>
  <c r="C41" i="1"/>
  <c r="C40" i="1"/>
  <c r="C39" i="1"/>
  <c r="C28" i="1"/>
  <c r="C27" i="1"/>
  <c r="C26" i="1"/>
  <c r="C25" i="1"/>
  <c r="C14" i="1"/>
  <c r="C13" i="1"/>
  <c r="C12" i="1"/>
  <c r="C11" i="1"/>
  <c r="B88" i="1"/>
  <c r="B74" i="1"/>
  <c r="B60" i="1"/>
  <c r="B46" i="1"/>
  <c r="B32" i="1"/>
  <c r="B18" i="1"/>
</calcChain>
</file>

<file path=xl/sharedStrings.xml><?xml version="1.0" encoding="utf-8"?>
<sst xmlns="http://schemas.openxmlformats.org/spreadsheetml/2006/main" count="70" uniqueCount="20">
  <si>
    <t>4 Year Olds</t>
  </si>
  <si>
    <t>Mean</t>
  </si>
  <si>
    <t>SD</t>
  </si>
  <si>
    <t>RAW SCORE</t>
  </si>
  <si>
    <t>5 Year Olds</t>
  </si>
  <si>
    <t>6 Year Olds</t>
  </si>
  <si>
    <t>7 Year Olds</t>
  </si>
  <si>
    <t>8 Year Olds</t>
  </si>
  <si>
    <t>9 Year Olds</t>
  </si>
  <si>
    <t xml:space="preserve"> </t>
  </si>
  <si>
    <t>FVMC</t>
  </si>
  <si>
    <t>90% CI Upper Limit</t>
  </si>
  <si>
    <t>90% CI Lower Limit</t>
  </si>
  <si>
    <t>95% CI Upper Limit</t>
  </si>
  <si>
    <t>95% CI Lower Limit</t>
  </si>
  <si>
    <t>Please enter the FVMC raw score in percentage, not in proportion,  into the cell (marked in red) based on the child's age</t>
  </si>
  <si>
    <r>
      <t xml:space="preserve">Supplemental material, Guo et al., “Finite Verb Morphology Composite Between Age 4 and Age 9 for the Edmonton Narrative Norms Instrument: Reference Data and Psychometric Properties,” </t>
    </r>
    <r>
      <rPr>
        <i/>
        <sz val="11"/>
        <rFont val="Arial"/>
      </rPr>
      <t>LSHSS</t>
    </r>
    <r>
      <rPr>
        <sz val="11"/>
        <rFont val="Arial"/>
      </rPr>
      <t>, https://doi.org/10.1044/2019_LSHSS-19-0028</t>
    </r>
  </si>
  <si>
    <r>
      <rPr>
        <b/>
        <i/>
        <sz val="14"/>
        <rFont val="Arial"/>
      </rPr>
      <t>Z</t>
    </r>
    <r>
      <rPr>
        <b/>
        <sz val="14"/>
        <rFont val="Arial"/>
        <family val="2"/>
      </rPr>
      <t xml:space="preserve"> Score &amp; Confidence Interval Calculation Table for FVMC</t>
    </r>
  </si>
  <si>
    <r>
      <rPr>
        <i/>
        <sz val="11"/>
        <rFont val="Arial"/>
      </rPr>
      <t>z</t>
    </r>
    <r>
      <rPr>
        <sz val="11"/>
        <rFont val="Arial"/>
        <family val="2"/>
      </rPr>
      <t>-score</t>
    </r>
  </si>
  <si>
    <r>
      <rPr>
        <i/>
        <sz val="11"/>
        <rFont val="Arial"/>
      </rPr>
      <t>z</t>
    </r>
    <r>
      <rPr>
        <sz val="11"/>
        <rFont val="Arial"/>
      </rPr>
      <t>-score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</si>
</sst>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1"/>
      <name val="Arial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color rgb="FFFF0000"/>
      <name val="Arial"/>
      <family val="2"/>
    </font>
    <font>
      <i/>
      <sz val="11"/>
      <name val="Arial"/>
    </font>
    <font>
      <b/>
      <i/>
      <sz val="14"/>
      <name val="Arial"/>
    </font>
    <font>
      <b/>
      <i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">
    <border>
      <left/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3" borderId="0" xfId="0" applyFont="1" applyFill="1"/>
    <xf numFmtId="0" fontId="3" fillId="0" borderId="0" xfId="0" applyFont="1" applyFill="1" applyBorder="1"/>
    <xf numFmtId="0" fontId="3" fillId="0" borderId="2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10" fontId="0" fillId="0" borderId="1" xfId="0" applyNumberFormat="1" applyBorder="1"/>
    <xf numFmtId="10" fontId="0" fillId="0" borderId="1" xfId="1" applyNumberFormat="1" applyFont="1" applyBorder="1"/>
    <xf numFmtId="0" fontId="3" fillId="0" borderId="0" xfId="0" applyFont="1" applyBorder="1"/>
    <xf numFmtId="0" fontId="3" fillId="3" borderId="0" xfId="0" applyFont="1" applyFill="1" applyBorder="1"/>
    <xf numFmtId="0" fontId="2" fillId="2" borderId="0" xfId="0" applyFont="1" applyFill="1" applyBorder="1"/>
    <xf numFmtId="0" fontId="0" fillId="0" borderId="0" xfId="0" applyBorder="1"/>
    <xf numFmtId="0" fontId="5" fillId="2" borderId="0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" fillId="3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0" fontId="3" fillId="3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10" fontId="3" fillId="2" borderId="2" xfId="0" applyNumberFormat="1" applyFont="1" applyFill="1" applyBorder="1" applyAlignment="1">
      <alignment horizontal="right"/>
    </xf>
    <xf numFmtId="10" fontId="6" fillId="0" borderId="2" xfId="0" applyNumberFormat="1" applyFont="1" applyFill="1" applyBorder="1" applyAlignment="1">
      <alignment horizontal="right"/>
    </xf>
    <xf numFmtId="10" fontId="6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0" fontId="7" fillId="0" borderId="0" xfId="0" applyFont="1"/>
    <xf numFmtId="0" fontId="10" fillId="2" borderId="0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EY90"/>
  <sheetViews>
    <sheetView tabSelected="1" topLeftCell="A70" workbookViewId="0">
      <selection activeCell="B87" sqref="B87"/>
    </sheetView>
  </sheetViews>
  <sheetFormatPr baseColWidth="10" defaultColWidth="8.83203125" defaultRowHeight="13" x14ac:dyDescent="0"/>
  <cols>
    <col min="1" max="1" width="13.5" style="5" customWidth="1"/>
    <col min="2" max="2" width="20.33203125" style="21" customWidth="1"/>
    <col min="3" max="3" width="23.83203125" style="14" customWidth="1"/>
    <col min="4" max="154" width="8.83203125" style="8"/>
    <col min="155" max="155" width="8.83203125" style="9"/>
    <col min="156" max="16384" width="8.83203125" style="5"/>
  </cols>
  <sheetData>
    <row r="1" spans="1:155">
      <c r="A1" s="5" t="s">
        <v>16</v>
      </c>
    </row>
    <row r="3" spans="1:155" ht="17">
      <c r="A3" s="6" t="s">
        <v>17</v>
      </c>
    </row>
    <row r="4" spans="1:155" ht="17">
      <c r="A4" s="36" t="s">
        <v>15</v>
      </c>
    </row>
    <row r="5" spans="1:155" ht="17">
      <c r="A5" s="6"/>
    </row>
    <row r="6" spans="1:155" s="7" customFormat="1">
      <c r="A6" s="15"/>
      <c r="B6" s="22"/>
      <c r="C6" s="2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9"/>
    </row>
    <row r="7" spans="1:155" s="1" customFormat="1" ht="15">
      <c r="A7" s="18" t="s">
        <v>0</v>
      </c>
      <c r="B7" s="20"/>
      <c r="C7" s="29" t="s">
        <v>9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1"/>
    </row>
    <row r="8" spans="1:155" s="1" customFormat="1">
      <c r="A8" s="16"/>
      <c r="B8" s="20"/>
      <c r="C8" s="2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1"/>
    </row>
    <row r="9" spans="1:155" s="2" customFormat="1">
      <c r="A9" s="19"/>
      <c r="B9" s="20" t="s">
        <v>1</v>
      </c>
      <c r="C9" s="30">
        <v>0.94499999999999995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9"/>
    </row>
    <row r="10" spans="1:155" s="2" customFormat="1">
      <c r="A10" s="19"/>
      <c r="B10" s="37" t="s">
        <v>2</v>
      </c>
      <c r="C10" s="30">
        <v>8.2299999999999998E-2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9"/>
    </row>
    <row r="11" spans="1:155" s="3" customFormat="1">
      <c r="A11" s="8"/>
      <c r="B11" s="27" t="s">
        <v>11</v>
      </c>
      <c r="C11" s="31">
        <f>A18+7.95%</f>
        <v>0.76190000000000002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9"/>
    </row>
    <row r="12" spans="1:155" s="3" customFormat="1">
      <c r="A12" s="8"/>
      <c r="B12" s="27" t="s">
        <v>12</v>
      </c>
      <c r="C12" s="31">
        <f>A18-7.95%</f>
        <v>0.60289999999999999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9"/>
    </row>
    <row r="13" spans="1:155" s="3" customFormat="1">
      <c r="A13" s="8"/>
      <c r="B13" s="27" t="s">
        <v>13</v>
      </c>
      <c r="C13" s="31">
        <f>A18+9.5%</f>
        <v>0.77739999999999998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9"/>
    </row>
    <row r="14" spans="1:155" s="4" customFormat="1">
      <c r="A14" s="8"/>
      <c r="B14" s="24" t="s">
        <v>14</v>
      </c>
      <c r="C14" s="32">
        <f>A18-9.5%</f>
        <v>0.58740000000000003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1"/>
    </row>
    <row r="15" spans="1:155">
      <c r="A15" s="17"/>
      <c r="B15" s="23"/>
      <c r="C15" s="33"/>
    </row>
    <row r="16" spans="1:155">
      <c r="A16" s="16" t="s">
        <v>10</v>
      </c>
      <c r="B16" s="23"/>
      <c r="C16" s="33"/>
    </row>
    <row r="17" spans="1:155" ht="14" thickBot="1">
      <c r="A17" s="16" t="s">
        <v>3</v>
      </c>
      <c r="B17" s="23" t="s">
        <v>18</v>
      </c>
      <c r="C17" s="34"/>
    </row>
    <row r="18" spans="1:155" ht="15" thickTop="1" thickBot="1">
      <c r="A18" s="12">
        <v>0.68240000000000001</v>
      </c>
      <c r="B18" s="25">
        <f>(A18-C9)/C10</f>
        <v>-3.1907654921020652</v>
      </c>
      <c r="C18" s="35"/>
    </row>
    <row r="19" spans="1:155" ht="14" thickTop="1">
      <c r="A19" s="14"/>
      <c r="B19" s="23"/>
      <c r="C19" s="33"/>
    </row>
    <row r="20" spans="1:155" s="7" customFormat="1">
      <c r="A20" s="15"/>
      <c r="B20" s="22"/>
      <c r="C20" s="2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9"/>
    </row>
    <row r="21" spans="1:155" s="1" customFormat="1" ht="15">
      <c r="A21" s="18" t="s">
        <v>4</v>
      </c>
      <c r="B21" s="20"/>
      <c r="C21" s="2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1"/>
    </row>
    <row r="22" spans="1:155" s="1" customFormat="1">
      <c r="A22" s="16"/>
      <c r="B22" s="20"/>
      <c r="C22" s="29" t="s">
        <v>10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1"/>
    </row>
    <row r="23" spans="1:155" s="2" customFormat="1">
      <c r="A23" s="19"/>
      <c r="B23" s="20" t="s">
        <v>1</v>
      </c>
      <c r="C23" s="30">
        <v>0.97150000000000003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9"/>
    </row>
    <row r="24" spans="1:155" s="2" customFormat="1">
      <c r="A24" s="19"/>
      <c r="B24" s="37" t="s">
        <v>2</v>
      </c>
      <c r="C24" s="30">
        <v>5.3800000000000001E-2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9"/>
    </row>
    <row r="25" spans="1:155" s="3" customFormat="1">
      <c r="A25" s="8"/>
      <c r="B25" s="27" t="s">
        <v>11</v>
      </c>
      <c r="C25" s="31">
        <f>A32+5.72%</f>
        <v>0.71050000000000002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9"/>
    </row>
    <row r="26" spans="1:155" s="3" customFormat="1">
      <c r="A26" s="8"/>
      <c r="B26" s="27" t="s">
        <v>12</v>
      </c>
      <c r="C26" s="31">
        <f>A32-5.72%</f>
        <v>0.59609999999999996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9"/>
    </row>
    <row r="27" spans="1:155" s="3" customFormat="1">
      <c r="A27" s="8"/>
      <c r="B27" s="27" t="s">
        <v>13</v>
      </c>
      <c r="C27" s="31">
        <f>A32+6.83%</f>
        <v>0.72160000000000002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9"/>
    </row>
    <row r="28" spans="1:155" s="4" customFormat="1">
      <c r="A28" s="8"/>
      <c r="B28" s="24" t="s">
        <v>14</v>
      </c>
      <c r="C28" s="32">
        <f>A32-6.83%</f>
        <v>0.58499999999999996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1"/>
    </row>
    <row r="29" spans="1:155">
      <c r="A29" s="17"/>
      <c r="B29" s="23"/>
      <c r="C29" s="33"/>
    </row>
    <row r="30" spans="1:155">
      <c r="A30" s="16" t="s">
        <v>10</v>
      </c>
      <c r="B30" s="23"/>
      <c r="C30" s="33"/>
    </row>
    <row r="31" spans="1:155" ht="14" thickBot="1">
      <c r="A31" s="16" t="s">
        <v>3</v>
      </c>
      <c r="B31" s="23" t="s">
        <v>19</v>
      </c>
      <c r="C31" s="34"/>
    </row>
    <row r="32" spans="1:155" ht="15" thickTop="1" thickBot="1">
      <c r="A32" s="13">
        <v>0.65329999999999999</v>
      </c>
      <c r="B32" s="25">
        <f>(A32-C23)/C24</f>
        <v>-5.914498141263941</v>
      </c>
      <c r="C32" s="35"/>
    </row>
    <row r="33" spans="1:155" ht="14" thickTop="1">
      <c r="A33" s="14"/>
      <c r="B33" s="23"/>
      <c r="C33" s="33"/>
    </row>
    <row r="34" spans="1:155" s="7" customFormat="1">
      <c r="A34" s="15"/>
      <c r="B34" s="22"/>
      <c r="C34" s="2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9"/>
    </row>
    <row r="35" spans="1:155" s="1" customFormat="1" ht="15">
      <c r="A35" s="18" t="s">
        <v>5</v>
      </c>
      <c r="B35" s="20"/>
      <c r="C35" s="2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1"/>
    </row>
    <row r="36" spans="1:155" s="1" customFormat="1">
      <c r="A36" s="16"/>
      <c r="B36" s="20"/>
      <c r="C36" s="29" t="s">
        <v>10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1"/>
    </row>
    <row r="37" spans="1:155" s="2" customFormat="1">
      <c r="A37" s="19"/>
      <c r="B37" s="20" t="s">
        <v>1</v>
      </c>
      <c r="C37" s="30">
        <v>0.97550000000000003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9"/>
    </row>
    <row r="38" spans="1:155" s="2" customFormat="1">
      <c r="A38" s="19"/>
      <c r="B38" s="37" t="s">
        <v>2</v>
      </c>
      <c r="C38" s="30">
        <v>3.1E-2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9"/>
    </row>
    <row r="39" spans="1:155" s="3" customFormat="1">
      <c r="A39" s="8"/>
      <c r="B39" s="27" t="s">
        <v>11</v>
      </c>
      <c r="C39" s="31">
        <f>A46+4.97%</f>
        <v>0.77089999999999992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9"/>
    </row>
    <row r="40" spans="1:155" s="3" customFormat="1">
      <c r="A40" s="8"/>
      <c r="B40" s="27" t="s">
        <v>12</v>
      </c>
      <c r="C40" s="31">
        <f>A46-4.97%</f>
        <v>0.67149999999999999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9"/>
    </row>
    <row r="41" spans="1:155" s="3" customFormat="1">
      <c r="A41" s="8"/>
      <c r="B41" s="27" t="s">
        <v>13</v>
      </c>
      <c r="C41" s="31">
        <f>A46+5.94%</f>
        <v>0.78059999999999996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9"/>
    </row>
    <row r="42" spans="1:155" s="4" customFormat="1">
      <c r="A42" s="8"/>
      <c r="B42" s="24" t="s">
        <v>14</v>
      </c>
      <c r="C42" s="32">
        <f>A46-5.94%</f>
        <v>0.66179999999999994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1"/>
    </row>
    <row r="43" spans="1:155">
      <c r="A43" s="17"/>
      <c r="B43" s="23"/>
      <c r="C43" s="33"/>
    </row>
    <row r="44" spans="1:155">
      <c r="A44" s="16" t="s">
        <v>10</v>
      </c>
      <c r="B44" s="23"/>
      <c r="C44" s="33"/>
    </row>
    <row r="45" spans="1:155" ht="14" thickBot="1">
      <c r="A45" s="16" t="s">
        <v>3</v>
      </c>
      <c r="B45" s="23" t="s">
        <v>19</v>
      </c>
      <c r="C45" s="34"/>
    </row>
    <row r="46" spans="1:155" ht="15" thickTop="1" thickBot="1">
      <c r="A46" s="12">
        <v>0.72119999999999995</v>
      </c>
      <c r="B46" s="25">
        <f>(A46-C37)/C38</f>
        <v>-8.2032258064516164</v>
      </c>
      <c r="C46" s="35"/>
    </row>
    <row r="47" spans="1:155" ht="14" thickTop="1">
      <c r="A47" s="14"/>
      <c r="B47" s="23"/>
      <c r="C47" s="33"/>
    </row>
    <row r="48" spans="1:155" s="7" customFormat="1">
      <c r="A48" s="15"/>
      <c r="B48" s="22"/>
      <c r="C48" s="2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9"/>
    </row>
    <row r="49" spans="1:155" s="1" customFormat="1" ht="15">
      <c r="A49" s="18" t="s">
        <v>6</v>
      </c>
      <c r="B49" s="20"/>
      <c r="C49" s="2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1"/>
    </row>
    <row r="50" spans="1:155" s="1" customFormat="1">
      <c r="A50" s="16"/>
      <c r="B50" s="20"/>
      <c r="C50" s="29" t="s">
        <v>10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1"/>
    </row>
    <row r="51" spans="1:155" s="2" customFormat="1">
      <c r="A51" s="19"/>
      <c r="B51" s="20" t="s">
        <v>1</v>
      </c>
      <c r="C51" s="30">
        <v>0.98480000000000001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9"/>
    </row>
    <row r="52" spans="1:155" s="2" customFormat="1">
      <c r="A52" s="19"/>
      <c r="B52" s="37" t="s">
        <v>2</v>
      </c>
      <c r="C52" s="30">
        <v>3.5999999999999997E-2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9"/>
    </row>
    <row r="53" spans="1:155" s="3" customFormat="1">
      <c r="A53" s="8"/>
      <c r="B53" s="27" t="s">
        <v>11</v>
      </c>
      <c r="C53" s="31">
        <f>A60+3.17%</f>
        <v>0.68289999999999995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9"/>
    </row>
    <row r="54" spans="1:155" s="3" customFormat="1">
      <c r="A54" s="8"/>
      <c r="B54" s="27" t="s">
        <v>12</v>
      </c>
      <c r="C54" s="31">
        <f>A60-3.17%</f>
        <v>0.61950000000000005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9"/>
    </row>
    <row r="55" spans="1:155" s="3" customFormat="1">
      <c r="A55" s="8"/>
      <c r="B55" s="27" t="s">
        <v>13</v>
      </c>
      <c r="C55" s="31">
        <f>A60+3.78%</f>
        <v>0.68900000000000006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9"/>
    </row>
    <row r="56" spans="1:155" s="4" customFormat="1">
      <c r="A56" s="8"/>
      <c r="B56" s="24" t="s">
        <v>14</v>
      </c>
      <c r="C56" s="32">
        <f>A60-3.78%</f>
        <v>0.61339999999999995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1"/>
    </row>
    <row r="57" spans="1:155">
      <c r="A57" s="17"/>
      <c r="B57" s="23"/>
      <c r="C57" s="33"/>
    </row>
    <row r="58" spans="1:155">
      <c r="A58" s="16" t="s">
        <v>10</v>
      </c>
      <c r="B58" s="23"/>
      <c r="C58" s="33"/>
    </row>
    <row r="59" spans="1:155" ht="14" thickBot="1">
      <c r="A59" s="16" t="s">
        <v>3</v>
      </c>
      <c r="B59" s="23" t="s">
        <v>19</v>
      </c>
      <c r="C59" s="34"/>
    </row>
    <row r="60" spans="1:155" ht="15" thickTop="1" thickBot="1">
      <c r="A60" s="13">
        <v>0.6512</v>
      </c>
      <c r="B60" s="25">
        <f>(A60-C51)/C52</f>
        <v>-9.2666666666666675</v>
      </c>
      <c r="C60" s="35"/>
    </row>
    <row r="61" spans="1:155" ht="14" thickTop="1">
      <c r="A61" s="14"/>
      <c r="B61" s="23"/>
      <c r="C61" s="33"/>
    </row>
    <row r="62" spans="1:155" s="7" customFormat="1">
      <c r="A62" s="15"/>
      <c r="B62" s="22"/>
      <c r="C62" s="2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9"/>
    </row>
    <row r="63" spans="1:155" s="1" customFormat="1" ht="15">
      <c r="A63" s="18" t="s">
        <v>7</v>
      </c>
      <c r="B63" s="20"/>
      <c r="C63" s="29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1"/>
    </row>
    <row r="64" spans="1:155" s="1" customFormat="1">
      <c r="A64" s="16"/>
      <c r="B64" s="20"/>
      <c r="C64" s="29" t="s">
        <v>10</v>
      </c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1"/>
    </row>
    <row r="65" spans="1:155" s="2" customFormat="1">
      <c r="A65" s="19"/>
      <c r="B65" s="20" t="s">
        <v>1</v>
      </c>
      <c r="C65" s="30">
        <v>0.98450000000000004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9"/>
    </row>
    <row r="66" spans="1:155" s="2" customFormat="1">
      <c r="A66" s="19"/>
      <c r="B66" s="37" t="s">
        <v>2</v>
      </c>
      <c r="C66" s="30">
        <v>2.0500000000000001E-2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9"/>
    </row>
    <row r="67" spans="1:155" s="3" customFormat="1">
      <c r="A67" s="8"/>
      <c r="B67" s="27" t="s">
        <v>11</v>
      </c>
      <c r="C67" s="31">
        <f>A74+3.26%</f>
        <v>0.6371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9"/>
    </row>
    <row r="68" spans="1:155" s="3" customFormat="1">
      <c r="A68" s="8"/>
      <c r="B68" s="27" t="s">
        <v>12</v>
      </c>
      <c r="C68" s="31">
        <f>A74-3.26%</f>
        <v>0.57190000000000007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9"/>
    </row>
    <row r="69" spans="1:155" s="3" customFormat="1">
      <c r="A69" s="8"/>
      <c r="B69" s="27" t="s">
        <v>13</v>
      </c>
      <c r="C69" s="31">
        <f>A74+3.9%</f>
        <v>0.64350000000000007</v>
      </c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9"/>
    </row>
    <row r="70" spans="1:155" s="4" customFormat="1">
      <c r="A70" s="8"/>
      <c r="B70" s="24" t="s">
        <v>14</v>
      </c>
      <c r="C70" s="32">
        <f>A74-3.9%</f>
        <v>0.5655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1"/>
    </row>
    <row r="71" spans="1:155">
      <c r="A71" s="17"/>
      <c r="B71" s="23"/>
      <c r="C71" s="33"/>
    </row>
    <row r="72" spans="1:155">
      <c r="A72" s="16" t="s">
        <v>10</v>
      </c>
      <c r="B72" s="23"/>
      <c r="C72" s="33"/>
    </row>
    <row r="73" spans="1:155" ht="14" thickBot="1">
      <c r="A73" s="16" t="s">
        <v>3</v>
      </c>
      <c r="B73" s="23" t="s">
        <v>19</v>
      </c>
      <c r="C73" s="34"/>
    </row>
    <row r="74" spans="1:155" ht="15" thickTop="1" thickBot="1">
      <c r="A74" s="13">
        <v>0.60450000000000004</v>
      </c>
      <c r="B74" s="25">
        <f>(A74-C65)/C66</f>
        <v>-18.536585365853657</v>
      </c>
      <c r="C74" s="33"/>
    </row>
    <row r="75" spans="1:155" ht="14" thickTop="1">
      <c r="A75" s="14"/>
      <c r="B75" s="23"/>
      <c r="C75" s="33"/>
    </row>
    <row r="76" spans="1:155" s="7" customFormat="1">
      <c r="A76" s="15"/>
      <c r="B76" s="22"/>
      <c r="C76" s="2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9"/>
    </row>
    <row r="77" spans="1:155" s="1" customFormat="1" ht="15">
      <c r="A77" s="18" t="s">
        <v>8</v>
      </c>
      <c r="B77" s="20"/>
      <c r="C77" s="2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1"/>
    </row>
    <row r="78" spans="1:155" s="1" customFormat="1">
      <c r="A78" s="16"/>
      <c r="B78" s="20"/>
      <c r="C78" s="29" t="s">
        <v>10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1"/>
    </row>
    <row r="79" spans="1:155" s="2" customFormat="1">
      <c r="A79" s="19"/>
      <c r="B79" s="20" t="s">
        <v>1</v>
      </c>
      <c r="C79" s="30">
        <v>0.98740000000000006</v>
      </c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9"/>
    </row>
    <row r="80" spans="1:155" s="2" customFormat="1">
      <c r="A80" s="19"/>
      <c r="B80" s="37" t="s">
        <v>2</v>
      </c>
      <c r="C80" s="30">
        <v>2.0899999999999998E-2</v>
      </c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9"/>
    </row>
    <row r="81" spans="1:155" s="3" customFormat="1">
      <c r="A81" s="8"/>
      <c r="B81" s="27" t="s">
        <v>11</v>
      </c>
      <c r="C81" s="31">
        <f>A88+3.15%</f>
        <v>0.7107</v>
      </c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9"/>
    </row>
    <row r="82" spans="1:155" s="3" customFormat="1">
      <c r="A82" s="8"/>
      <c r="B82" s="27" t="s">
        <v>12</v>
      </c>
      <c r="C82" s="31">
        <f>A88-3.15%</f>
        <v>0.64770000000000005</v>
      </c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9"/>
    </row>
    <row r="83" spans="1:155" s="3" customFormat="1">
      <c r="A83" s="8"/>
      <c r="B83" s="27" t="s">
        <v>13</v>
      </c>
      <c r="C83" s="31">
        <f>A88+3.77%</f>
        <v>0.71689999999999998</v>
      </c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9"/>
    </row>
    <row r="84" spans="1:155" s="4" customFormat="1">
      <c r="A84" s="8"/>
      <c r="B84" s="24" t="s">
        <v>14</v>
      </c>
      <c r="C84" s="32">
        <f>A88-3.77%</f>
        <v>0.64150000000000007</v>
      </c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1"/>
    </row>
    <row r="85" spans="1:155">
      <c r="A85" s="17"/>
      <c r="B85" s="23"/>
      <c r="C85" s="33"/>
    </row>
    <row r="86" spans="1:155">
      <c r="A86" s="16" t="s">
        <v>10</v>
      </c>
      <c r="B86" s="23"/>
      <c r="C86" s="33"/>
    </row>
    <row r="87" spans="1:155" ht="14" thickBot="1">
      <c r="A87" s="16" t="s">
        <v>3</v>
      </c>
      <c r="B87" s="23" t="s">
        <v>19</v>
      </c>
      <c r="C87" s="34"/>
    </row>
    <row r="88" spans="1:155" ht="15" thickTop="1" thickBot="1">
      <c r="A88" s="13">
        <v>0.67920000000000003</v>
      </c>
      <c r="B88" s="25">
        <f>(A88-C79)/C80</f>
        <v>-14.74641148325359</v>
      </c>
      <c r="C88" s="35"/>
    </row>
    <row r="89" spans="1:155" ht="14" thickTop="1">
      <c r="A89" s="14"/>
      <c r="B89" s="23"/>
      <c r="C89" s="33"/>
    </row>
    <row r="90" spans="1:155" s="7" customFormat="1">
      <c r="B90" s="26"/>
      <c r="C90" s="22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9"/>
    </row>
  </sheetData>
  <protectedRanges>
    <protectedRange sqref="A32 A18 A46" name="Range2"/>
    <protectedRange sqref="A60 A74 A88" name="Range3"/>
  </protectedRanges>
  <phoneticPr fontId="0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Alberta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Rehabilitation Medicine</dc:creator>
  <cp:lastModifiedBy>Tori Koulakjian</cp:lastModifiedBy>
  <dcterms:created xsi:type="dcterms:W3CDTF">2004-04-30T20:26:27Z</dcterms:created>
  <dcterms:modified xsi:type="dcterms:W3CDTF">2019-11-05T00:56:30Z</dcterms:modified>
</cp:coreProperties>
</file>